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rategy Overview" sheetId="1" state="visible" r:id="rId3"/>
    <sheet name="Staggered Pricing" sheetId="2" state="visible" r:id="rId4"/>
    <sheet name="Revenue Comparison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<sst xmlns="http://schemas.openxmlformats.org/spreadsheetml/2006/main" count="215" uniqueCount="84">
  <si>
    <t xml:space="preserve">OCCUPANCY MAXIMISATION STRATEGY — Rooms 7, 8 &amp; 9 (Sep 2026 – Mar 2027)</t>
  </si>
  <si>
    <t xml:space="preserve">Staggered pricing + long-term stay targeting for the 3 identical units</t>
  </si>
  <si>
    <t xml:space="preserve">THE THREE-ROLE SYSTEM</t>
  </si>
  <si>
    <t xml:space="preserve">ROLE</t>
  </si>
  <si>
    <t xml:space="preserve">PURPOSE</t>
  </si>
  <si>
    <t xml:space="preserve">PRICING</t>
  </si>
  <si>
    <t xml:space="preserve">MIN STAY</t>
  </si>
  <si>
    <t xml:space="preserve">MONTHLY DISCOUNT</t>
  </si>
  <si>
    <t xml:space="preserve">TARGET GUEST</t>
  </si>
  <si>
    <t xml:space="preserve">Value Lead</t>
  </si>
  <si>
    <t xml:space="preserve">Fill first, drive bookings &amp; reviews</t>
  </si>
  <si>
    <t xml:space="preserve">10–15% below base rate</t>
  </si>
  <si>
    <t xml:space="preserve">1 night</t>
  </si>
  <si>
    <t xml:space="preserve">25%</t>
  </si>
  <si>
    <t xml:space="preserve">Budget travellers, short stays</t>
  </si>
  <si>
    <t xml:space="preserve">Long-Term Anchor</t>
  </si>
  <si>
    <t xml:space="preserve">Lock in guaranteed occupancy</t>
  </si>
  <si>
    <t xml:space="preserve">20–30% below base rate</t>
  </si>
  <si>
    <t xml:space="preserve">28 nights</t>
  </si>
  <si>
    <t xml:space="preserve">30–35%</t>
  </si>
  <si>
    <t xml:space="preserve">Relocators, remote workers, contractors</t>
  </si>
  <si>
    <t xml:space="preserve">Premium Flex</t>
  </si>
  <si>
    <t xml:space="preserve">Maximise revenue per night</t>
  </si>
  <si>
    <t xml:space="preserve">Base rate (no discount)</t>
  </si>
  <si>
    <t xml:space="preserve">2 nights</t>
  </si>
  <si>
    <t xml:space="preserve">15%</t>
  </si>
  <si>
    <t xml:space="preserve">Couples, tourists, last-minute</t>
  </si>
  <si>
    <t xml:space="preserve">MONTHLY ROLE ROTATION (Sep 2026 – Mar 2027)</t>
  </si>
  <si>
    <t xml:space="preserve">Unit</t>
  </si>
  <si>
    <t xml:space="preserve">Sep</t>
  </si>
  <si>
    <t xml:space="preserve">Oct</t>
  </si>
  <si>
    <t xml:space="preserve">Nov</t>
  </si>
  <si>
    <t xml:space="preserve">Dec</t>
  </si>
  <si>
    <t xml:space="preserve">Jan</t>
  </si>
  <si>
    <t xml:space="preserve">Feb</t>
  </si>
  <si>
    <t xml:space="preserve">Mar</t>
  </si>
  <si>
    <t xml:space="preserve">Room 7</t>
  </si>
  <si>
    <t xml:space="preserve">Room 8</t>
  </si>
  <si>
    <t xml:space="preserve">Room 9</t>
  </si>
  <si>
    <t xml:space="preserve">WHY THIS WORKS</t>
  </si>
  <si>
    <t xml:space="preserve">1. You never compete with yourself — each unit targets a different segment at any given time.</t>
  </si>
  <si>
    <t xml:space="preserve">2. The Long-Term Anchor guarantees ~80–100% occupancy for that unit each month it's assigned, eliminating void risk.</t>
  </si>
  <si>
    <t xml:space="preserve">3. The Value Lead fills early and boosts your search ranking (Airbnb rewards units with recent bookings).</t>
  </si>
  <si>
    <t xml:space="preserve">4. The Premium Flex captures high-margin last-minute bookings and weekend demand.</t>
  </si>
  <si>
    <t xml:space="preserve">5. Rotating monthly keeps reviews and booking history spread evenly — no unit becomes stale in search results.</t>
  </si>
  <si>
    <t xml:space="preserve">6. Long-term guests (28+ nights) have lower turnover costs: less cleaning, less messaging, less linen changes.</t>
  </si>
  <si>
    <t xml:space="preserve">LONG-TERM STAY TIPS (Sep – Mar)</t>
  </si>
  <si>
    <t xml:space="preserve">• List on SpareRoom, Gumtree, OpenRent and Facebook Marketplace alongside Airbnb — many long-term tenants don't use Airbnb.</t>
  </si>
  <si>
    <t xml:space="preserve">• Add 'Monthly stays welcome' and 'Remote worker friendly' to your Airbnb title/description for the anchor unit.</t>
  </si>
  <si>
    <t xml:space="preserve">• Edinburgh attracts NHS locums, university visiting researchers, and festival production staff — target these groups.</t>
  </si>
  <si>
    <t xml:space="preserve">• Offer a simple all-inclusive rate (WiFi + bills + council tax) to remove friction for monthly bookers.</t>
  </si>
  <si>
    <t xml:space="preserve">• Consider a 2-month discount (35–40% off nightly) for Nov–Feb to lock in the deepest winter months in one booking.</t>
  </si>
  <si>
    <t xml:space="preserve">STAGGERED NIGHTLY RATES (£) — Sep 2026 to Mar 2027</t>
  </si>
  <si>
    <t xml:space="preserve">Blue values = adjustable inputs. Black values = formulas.</t>
  </si>
  <si>
    <t xml:space="preserve">BASE WEEKDAY RATES</t>
  </si>
  <si>
    <t xml:space="preserve">ROLE DISCOUNTS</t>
  </si>
  <si>
    <t xml:space="preserve">Value Lead discount</t>
  </si>
  <si>
    <t xml:space="preserve">Long-Term Anchor discount</t>
  </si>
  <si>
    <t xml:space="preserve">Premium Flex adjustment</t>
  </si>
  <si>
    <t xml:space="preserve">EFFECTIVE WEEKDAY RATES</t>
  </si>
  <si>
    <t xml:space="preserve">Role this month:</t>
  </si>
  <si>
    <t xml:space="preserve">EFFECTIVE WEEKEND RATES</t>
  </si>
  <si>
    <t xml:space="preserve">Weekend = base weekday rate × 1.15 (15% premium), then apply role discount</t>
  </si>
  <si>
    <t xml:space="preserve">LONG-TERM MONTHLY RATE</t>
  </si>
  <si>
    <t xml:space="preserve">Effective rate per calendar month for the Long-Term Anchor unit (28+ night bookings)</t>
  </si>
  <si>
    <t xml:space="preserve">—</t>
  </si>
  <si>
    <t xml:space="preserve">REVENUE PROJECTION: OLD vs STAGGERED STRATEGY (Sep–Mar)</t>
  </si>
  <si>
    <t xml:space="preserve">OCCUPANCY ASSUMPTIONS</t>
  </si>
  <si>
    <t xml:space="preserve">Total</t>
  </si>
  <si>
    <t xml:space="preserve">Days in month</t>
  </si>
  <si>
    <t xml:space="preserve">Old strategy target occ%</t>
  </si>
  <si>
    <t xml:space="preserve">Value Lead occ%</t>
  </si>
  <si>
    <t xml:space="preserve">Long-Term Anchor occ%</t>
  </si>
  <si>
    <t xml:space="preserve">Premium Flex occ%</t>
  </si>
  <si>
    <t xml:space="preserve">OLD STRATEGY (uniform pricing)</t>
  </si>
  <si>
    <t xml:space="preserve">Room 7 revenue</t>
  </si>
  <si>
    <t xml:space="preserve">Room 8 revenue</t>
  </si>
  <si>
    <t xml:space="preserve">Room 9 revenue</t>
  </si>
  <si>
    <t xml:space="preserve">OLD TOTAL (3 units)</t>
  </si>
  <si>
    <t xml:space="preserve">NEW STRATEGY (staggered + long-term)</t>
  </si>
  <si>
    <t xml:space="preserve">NEW TOTAL (3 units)</t>
  </si>
  <si>
    <t xml:space="preserve">DIFFERENCE (£)</t>
  </si>
  <si>
    <t xml:space="preserve">% CHANGE</t>
  </si>
  <si>
    <t xml:space="preserve">KEY INSIGHT: The new strategy trades ~12% lower average nightly rate for significantly higher occupancy (especially via 28-night anchor bookings), resulting in higher total revenue and far less void risk during winter.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</si>
</sst>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£#,##0"/>
    <numFmt numFmtId="166" formatCode="0%"/>
    <numFmt numFmtId="167" formatCode="\£#,##0;&quot;(£&quot;#,##0\);\-"/>
    <numFmt numFmtId="168" formatCode="0.0%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2"/>
      <color rgb="FF1B3A5C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333333"/>
      <name val="Arial"/>
      <family val="0"/>
      <charset val="1"/>
    </font>
    <font>
      <sz val="10"/>
      <color rgb="FF333333"/>
      <name val="Arial"/>
      <family val="0"/>
      <charset val="1"/>
    </font>
    <font>
      <b val="true"/>
      <sz val="9"/>
      <color rgb="FF333333"/>
      <name val="Arial"/>
      <family val="0"/>
      <charset val="1"/>
    </font>
    <font>
      <b val="true"/>
      <sz val="11"/>
      <color rgb="FF1B3A5C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sz val="8"/>
      <color rgb="FF333333"/>
      <name val="Arial"/>
      <family val="0"/>
      <charset val="1"/>
    </font>
    <font>
      <b val="true"/>
      <sz val="11"/>
      <color rgb="FFC00000"/>
      <name val="Arial"/>
      <family val="0"/>
      <charset val="1"/>
    </font>
    <font>
      <b val="true"/>
      <sz val="10"/>
      <color rgb="FFC00000"/>
      <name val="Arial"/>
      <family val="0"/>
      <charset val="1"/>
    </font>
    <font>
      <b val="true"/>
      <sz val="11"/>
      <color rgb="FF548235"/>
      <name val="Arial"/>
      <family val="0"/>
      <charset val="1"/>
    </font>
    <font>
      <b val="true"/>
      <sz val="10"/>
      <color rgb="FF548235"/>
      <name val="Arial"/>
      <family val="0"/>
      <charset val="1"/>
    </font>
    <font>
      <b val="true"/>
      <sz val="10"/>
      <color rgb="FF1B3A5C"/>
      <name val="Arial"/>
      <family val="0"/>
      <charset val="1"/>
    </font>
    <font>
      <i val="true"/>
      <sz val="10"/>
      <color rgb="FF1B3A5C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1B3A5C"/>
        <bgColor rgb="FF333333"/>
      </patternFill>
    </fill>
    <fill>
      <patternFill patternType="solid">
        <fgColor rgb="FF2E5E8E"/>
        <bgColor rgb="FF333399"/>
      </patternFill>
    </fill>
    <fill>
      <patternFill patternType="solid">
        <fgColor rgb="FFE2EFDA"/>
        <bgColor rgb="FFF2F2F2"/>
      </patternFill>
    </fill>
    <fill>
      <patternFill patternType="solid">
        <fgColor rgb="FFE4DFEC"/>
        <bgColor rgb="FFD6E4F0"/>
      </patternFill>
    </fill>
    <fill>
      <patternFill patternType="solid">
        <fgColor rgb="FFFCE4D6"/>
        <bgColor rgb="FFFFF2CC"/>
      </patternFill>
    </fill>
    <fill>
      <patternFill patternType="solid">
        <fgColor rgb="FFF2F2F2"/>
        <bgColor rgb="FFE2EFDA"/>
      </patternFill>
    </fill>
    <fill>
      <patternFill patternType="solid">
        <fgColor rgb="FFFFF2CC"/>
        <bgColor rgb="FFFCE4D6"/>
      </patternFill>
    </fill>
    <fill>
      <patternFill patternType="solid">
        <fgColor rgb="FFD6E4F0"/>
        <bgColor rgb="FFE4DFE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8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8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CCCCC"/>
      <rgbColor rgb="FF808080"/>
      <rgbColor rgb="FF9999FF"/>
      <rgbColor rgb="FF993366"/>
      <rgbColor rgb="FFFFF2CC"/>
      <rgbColor rgb="FFF2F2F2"/>
      <rgbColor rgb="FF660066"/>
      <rgbColor rgb="FFFF8080"/>
      <rgbColor rgb="FF2E5E8E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4DFEC"/>
      <rgbColor rgb="FFE2EFDA"/>
      <rgbColor rgb="FFFFFF99"/>
      <rgbColor rgb="FF99CCFF"/>
      <rgbColor rgb="FFFF99CC"/>
      <rgbColor rgb="FFCC99FF"/>
      <rgbColor rgb="FFFCE4D6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1B3A5C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3A5C"/>
    <pageSetUpPr fitToPage="false"/>
  </sheetPr>
  <dimension ref="A1:H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4"/>
    <col collapsed="false" customWidth="true" hidden="false" outlineLevel="0" max="8" min="2" style="0" width="18"/>
  </cols>
  <sheetData>
    <row r="1" customFormat="false" ht="39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4" customFormat="false" ht="27.75" hidden="false" customHeight="true" outlineLevel="0" collapsed="false">
      <c r="A4" s="3" t="s">
        <v>2</v>
      </c>
      <c r="B4" s="3"/>
      <c r="C4" s="3"/>
      <c r="D4" s="3"/>
      <c r="E4" s="3"/>
      <c r="F4" s="3"/>
      <c r="G4" s="3"/>
      <c r="H4" s="3"/>
    </row>
    <row r="5" customFormat="false" ht="15" hidden="false" customHeight="false" outlineLevel="0" collapsed="false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</row>
    <row r="6" customFormat="false" ht="36" hidden="false" customHeight="true" outlineLevel="0" collapsed="false">
      <c r="A6" s="5" t="s">
        <v>9</v>
      </c>
      <c r="B6" s="6" t="s">
        <v>10</v>
      </c>
      <c r="C6" s="6" t="s">
        <v>11</v>
      </c>
      <c r="D6" s="6" t="s">
        <v>12</v>
      </c>
      <c r="E6" s="6" t="s">
        <v>13</v>
      </c>
      <c r="F6" s="6" t="s">
        <v>14</v>
      </c>
    </row>
    <row r="7" customFormat="false" ht="36" hidden="false" customHeight="true" outlineLevel="0" collapsed="false">
      <c r="A7" s="7" t="s">
        <v>15</v>
      </c>
      <c r="B7" s="8" t="s">
        <v>16</v>
      </c>
      <c r="C7" s="8" t="s">
        <v>17</v>
      </c>
      <c r="D7" s="8" t="s">
        <v>18</v>
      </c>
      <c r="E7" s="8" t="s">
        <v>19</v>
      </c>
      <c r="F7" s="8" t="s">
        <v>20</v>
      </c>
    </row>
    <row r="8" customFormat="false" ht="36" hidden="false" customHeight="true" outlineLevel="0" collapsed="false">
      <c r="A8" s="9" t="s">
        <v>21</v>
      </c>
      <c r="B8" s="10" t="s">
        <v>22</v>
      </c>
      <c r="C8" s="10" t="s">
        <v>23</v>
      </c>
      <c r="D8" s="10" t="s">
        <v>24</v>
      </c>
      <c r="E8" s="10" t="s">
        <v>25</v>
      </c>
      <c r="F8" s="10" t="s">
        <v>26</v>
      </c>
    </row>
    <row r="11" customFormat="false" ht="27.75" hidden="false" customHeight="true" outlineLevel="0" collapsed="false">
      <c r="A11" s="3" t="s">
        <v>27</v>
      </c>
      <c r="B11" s="3"/>
      <c r="C11" s="3"/>
      <c r="D11" s="3"/>
      <c r="E11" s="3"/>
      <c r="F11" s="3"/>
      <c r="G11" s="3"/>
      <c r="H11" s="3"/>
    </row>
    <row r="12" customFormat="false" ht="15" hidden="false" customHeight="false" outlineLevel="0" collapsed="false">
      <c r="A12" s="4" t="s">
        <v>28</v>
      </c>
      <c r="B12" s="4" t="s">
        <v>29</v>
      </c>
      <c r="C12" s="4" t="s">
        <v>30</v>
      </c>
      <c r="D12" s="4" t="s">
        <v>31</v>
      </c>
      <c r="E12" s="4" t="s">
        <v>32</v>
      </c>
      <c r="F12" s="4" t="s">
        <v>33</v>
      </c>
      <c r="G12" s="4" t="s">
        <v>34</v>
      </c>
      <c r="H12" s="4" t="s">
        <v>35</v>
      </c>
    </row>
    <row r="13" customFormat="false" ht="31.5" hidden="false" customHeight="true" outlineLevel="0" collapsed="false">
      <c r="A13" s="11" t="s">
        <v>36</v>
      </c>
      <c r="B13" s="12" t="s">
        <v>9</v>
      </c>
      <c r="C13" s="13" t="s">
        <v>15</v>
      </c>
      <c r="D13" s="14" t="s">
        <v>21</v>
      </c>
      <c r="E13" s="12" t="s">
        <v>9</v>
      </c>
      <c r="F13" s="13" t="s">
        <v>15</v>
      </c>
      <c r="G13" s="14" t="s">
        <v>21</v>
      </c>
      <c r="H13" s="12" t="s">
        <v>9</v>
      </c>
    </row>
    <row r="14" customFormat="false" ht="31.5" hidden="false" customHeight="true" outlineLevel="0" collapsed="false">
      <c r="A14" s="11" t="s">
        <v>37</v>
      </c>
      <c r="B14" s="13" t="s">
        <v>15</v>
      </c>
      <c r="C14" s="14" t="s">
        <v>21</v>
      </c>
      <c r="D14" s="12" t="s">
        <v>9</v>
      </c>
      <c r="E14" s="13" t="s">
        <v>15</v>
      </c>
      <c r="F14" s="14" t="s">
        <v>21</v>
      </c>
      <c r="G14" s="12" t="s">
        <v>9</v>
      </c>
      <c r="H14" s="13" t="s">
        <v>15</v>
      </c>
    </row>
    <row r="15" customFormat="false" ht="31.5" hidden="false" customHeight="true" outlineLevel="0" collapsed="false">
      <c r="A15" s="11" t="s">
        <v>38</v>
      </c>
      <c r="B15" s="14" t="s">
        <v>21</v>
      </c>
      <c r="C15" s="12" t="s">
        <v>9</v>
      </c>
      <c r="D15" s="13" t="s">
        <v>15</v>
      </c>
      <c r="E15" s="14" t="s">
        <v>21</v>
      </c>
      <c r="F15" s="12" t="s">
        <v>9</v>
      </c>
      <c r="G15" s="13" t="s">
        <v>15</v>
      </c>
      <c r="H15" s="14" t="s">
        <v>21</v>
      </c>
    </row>
    <row r="18" customFormat="false" ht="15" hidden="false" customHeight="false" outlineLevel="0" collapsed="false">
      <c r="A18" s="3" t="s">
        <v>39</v>
      </c>
      <c r="B18" s="3"/>
      <c r="C18" s="3"/>
      <c r="D18" s="3"/>
      <c r="E18" s="3"/>
      <c r="F18" s="3"/>
      <c r="G18" s="3"/>
      <c r="H18" s="3"/>
    </row>
    <row r="19" customFormat="false" ht="21.75" hidden="false" customHeight="true" outlineLevel="0" collapsed="false">
      <c r="A19" s="15" t="s">
        <v>40</v>
      </c>
      <c r="B19" s="15"/>
      <c r="C19" s="15"/>
      <c r="D19" s="15"/>
      <c r="E19" s="15"/>
      <c r="F19" s="15"/>
      <c r="G19" s="15"/>
      <c r="H19" s="15"/>
    </row>
    <row r="20" customFormat="false" ht="21.75" hidden="false" customHeight="true" outlineLevel="0" collapsed="false">
      <c r="A20" s="15" t="s">
        <v>41</v>
      </c>
      <c r="B20" s="15"/>
      <c r="C20" s="15"/>
      <c r="D20" s="15"/>
      <c r="E20" s="15"/>
      <c r="F20" s="15"/>
      <c r="G20" s="15"/>
      <c r="H20" s="15"/>
    </row>
    <row r="21" customFormat="false" ht="21.75" hidden="false" customHeight="true" outlineLevel="0" collapsed="false">
      <c r="A21" s="15" t="s">
        <v>42</v>
      </c>
      <c r="B21" s="15"/>
      <c r="C21" s="15"/>
      <c r="D21" s="15"/>
      <c r="E21" s="15"/>
      <c r="F21" s="15"/>
      <c r="G21" s="15"/>
      <c r="H21" s="15"/>
    </row>
    <row r="22" customFormat="false" ht="21.75" hidden="false" customHeight="true" outlineLevel="0" collapsed="false">
      <c r="A22" s="15" t="s">
        <v>43</v>
      </c>
      <c r="B22" s="15"/>
      <c r="C22" s="15"/>
      <c r="D22" s="15"/>
      <c r="E22" s="15"/>
      <c r="F22" s="15"/>
      <c r="G22" s="15"/>
      <c r="H22" s="15"/>
    </row>
    <row r="23" customFormat="false" ht="21.75" hidden="false" customHeight="true" outlineLevel="0" collapsed="false">
      <c r="A23" s="15" t="s">
        <v>44</v>
      </c>
      <c r="B23" s="15"/>
      <c r="C23" s="15"/>
      <c r="D23" s="15"/>
      <c r="E23" s="15"/>
      <c r="F23" s="15"/>
      <c r="G23" s="15"/>
      <c r="H23" s="15"/>
    </row>
    <row r="24" customFormat="false" ht="21.75" hidden="false" customHeight="true" outlineLevel="0" collapsed="false">
      <c r="A24" s="15" t="s">
        <v>45</v>
      </c>
      <c r="B24" s="15"/>
      <c r="C24" s="15"/>
      <c r="D24" s="15"/>
      <c r="E24" s="15"/>
      <c r="F24" s="15"/>
      <c r="G24" s="15"/>
      <c r="H24" s="15"/>
    </row>
    <row r="26" customFormat="false" ht="15" hidden="false" customHeight="false" outlineLevel="0" collapsed="false">
      <c r="A26" s="3" t="s">
        <v>46</v>
      </c>
      <c r="B26" s="3"/>
      <c r="C26" s="3"/>
      <c r="D26" s="3"/>
      <c r="E26" s="3"/>
      <c r="F26" s="3"/>
      <c r="G26" s="3"/>
      <c r="H26" s="3"/>
    </row>
    <row r="27" customFormat="false" ht="27.75" hidden="false" customHeight="true" outlineLevel="0" collapsed="false">
      <c r="A27" s="15" t="s">
        <v>47</v>
      </c>
      <c r="B27" s="15"/>
      <c r="C27" s="15"/>
      <c r="D27" s="15"/>
      <c r="E27" s="15"/>
      <c r="F27" s="15"/>
      <c r="G27" s="15"/>
      <c r="H27" s="15"/>
    </row>
    <row r="28" customFormat="false" ht="27.75" hidden="false" customHeight="true" outlineLevel="0" collapsed="false">
      <c r="A28" s="15" t="s">
        <v>48</v>
      </c>
      <c r="B28" s="15"/>
      <c r="C28" s="15"/>
      <c r="D28" s="15"/>
      <c r="E28" s="15"/>
      <c r="F28" s="15"/>
      <c r="G28" s="15"/>
      <c r="H28" s="15"/>
    </row>
    <row r="29" customFormat="false" ht="27.75" hidden="false" customHeight="true" outlineLevel="0" collapsed="false">
      <c r="A29" s="15" t="s">
        <v>49</v>
      </c>
      <c r="B29" s="15"/>
      <c r="C29" s="15"/>
      <c r="D29" s="15"/>
      <c r="E29" s="15"/>
      <c r="F29" s="15"/>
      <c r="G29" s="15"/>
      <c r="H29" s="15"/>
    </row>
    <row r="30" customFormat="false" ht="27.75" hidden="false" customHeight="true" outlineLevel="0" collapsed="false">
      <c r="A30" s="15" t="s">
        <v>50</v>
      </c>
      <c r="B30" s="15"/>
      <c r="C30" s="15"/>
      <c r="D30" s="15"/>
      <c r="E30" s="15"/>
      <c r="F30" s="15"/>
      <c r="G30" s="15"/>
      <c r="H30" s="15"/>
    </row>
    <row r="31" customFormat="false" ht="27.75" hidden="false" customHeight="true" outlineLevel="0" collapsed="false">
      <c r="A31" s="15" t="s">
        <v>51</v>
      </c>
      <c r="B31" s="15"/>
      <c r="C31" s="15"/>
      <c r="D31" s="15"/>
      <c r="E31" s="15"/>
      <c r="F31" s="15"/>
      <c r="G31" s="15"/>
      <c r="H31" s="15"/>
    </row>
  </sheetData>
  <mergeCells count="17">
    <mergeCell ref="A1:H1"/>
    <mergeCell ref="A2:H2"/>
    <mergeCell ref="A4:H4"/>
    <mergeCell ref="A11:H11"/>
    <mergeCell ref="A18:H18"/>
    <mergeCell ref="A19:H19"/>
    <mergeCell ref="A20:H20"/>
    <mergeCell ref="A21:H21"/>
    <mergeCell ref="A22:H22"/>
    <mergeCell ref="A23:H23"/>
    <mergeCell ref="A24:H24"/>
    <mergeCell ref="A26:H26"/>
    <mergeCell ref="A27:H27"/>
    <mergeCell ref="A28:H28"/>
    <mergeCell ref="A29:H29"/>
    <mergeCell ref="A30:H30"/>
    <mergeCell ref="A31:H3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E8E"/>
    <pageSetUpPr fitToPage="false"/>
  </sheetPr>
  <dimension ref="A1:H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2"/>
    <col collapsed="false" customWidth="true" hidden="false" outlineLevel="0" max="8" min="2" style="0" width="14"/>
  </cols>
  <sheetData>
    <row r="1" customFormat="false" ht="36" hidden="false" customHeight="true" outlineLevel="0" collapsed="false">
      <c r="A1" s="1" t="s">
        <v>52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2" t="s">
        <v>53</v>
      </c>
      <c r="B2" s="2"/>
      <c r="C2" s="2"/>
      <c r="D2" s="2"/>
      <c r="E2" s="2"/>
      <c r="F2" s="2"/>
      <c r="G2" s="2"/>
      <c r="H2" s="2"/>
    </row>
    <row r="4" customFormat="false" ht="15" hidden="false" customHeight="false" outlineLevel="0" collapsed="false">
      <c r="A4" s="16" t="s">
        <v>54</v>
      </c>
    </row>
    <row r="5" customFormat="false" ht="15" hidden="false" customHeight="false" outlineLevel="0" collapsed="false">
      <c r="A5" s="4"/>
      <c r="B5" s="4" t="s">
        <v>29</v>
      </c>
      <c r="C5" s="4" t="s">
        <v>30</v>
      </c>
      <c r="D5" s="4" t="s">
        <v>31</v>
      </c>
      <c r="E5" s="4" t="s">
        <v>32</v>
      </c>
      <c r="F5" s="4" t="s">
        <v>33</v>
      </c>
      <c r="G5" s="4" t="s">
        <v>34</v>
      </c>
      <c r="H5" s="4" t="s">
        <v>35</v>
      </c>
    </row>
    <row r="6" customFormat="false" ht="15" hidden="false" customHeight="false" outlineLevel="0" collapsed="false">
      <c r="A6" s="17" t="s">
        <v>36</v>
      </c>
      <c r="B6" s="18" t="n">
        <v>150</v>
      </c>
      <c r="C6" s="18" t="n">
        <v>120</v>
      </c>
      <c r="D6" s="18" t="n">
        <v>100</v>
      </c>
      <c r="E6" s="18" t="n">
        <v>125</v>
      </c>
      <c r="F6" s="18" t="n">
        <v>100</v>
      </c>
      <c r="G6" s="18" t="n">
        <v>100</v>
      </c>
      <c r="H6" s="18" t="n">
        <v>100</v>
      </c>
    </row>
    <row r="7" customFormat="false" ht="15" hidden="false" customHeight="false" outlineLevel="0" collapsed="false">
      <c r="A7" s="17" t="s">
        <v>37</v>
      </c>
      <c r="B7" s="18" t="n">
        <v>140</v>
      </c>
      <c r="C7" s="18" t="n">
        <v>125</v>
      </c>
      <c r="D7" s="18" t="n">
        <v>105</v>
      </c>
      <c r="E7" s="18" t="n">
        <v>130</v>
      </c>
      <c r="F7" s="18" t="n">
        <v>105</v>
      </c>
      <c r="G7" s="18" t="n">
        <v>105</v>
      </c>
      <c r="H7" s="18" t="n">
        <v>105</v>
      </c>
    </row>
    <row r="8" customFormat="false" ht="15" hidden="false" customHeight="false" outlineLevel="0" collapsed="false">
      <c r="A8" s="17" t="s">
        <v>38</v>
      </c>
      <c r="B8" s="18" t="n">
        <v>140</v>
      </c>
      <c r="C8" s="18" t="n">
        <v>115</v>
      </c>
      <c r="D8" s="18" t="n">
        <v>100</v>
      </c>
      <c r="E8" s="18" t="n">
        <v>125</v>
      </c>
      <c r="F8" s="18" t="n">
        <v>100</v>
      </c>
      <c r="G8" s="18" t="n">
        <v>100</v>
      </c>
      <c r="H8" s="18" t="n">
        <v>100</v>
      </c>
    </row>
    <row r="10" customFormat="false" ht="15" hidden="false" customHeight="false" outlineLevel="0" collapsed="false">
      <c r="A10" s="16" t="s">
        <v>55</v>
      </c>
    </row>
    <row r="11" customFormat="false" ht="15" hidden="false" customHeight="false" outlineLevel="0" collapsed="false">
      <c r="A11" s="4"/>
      <c r="B11" s="4" t="s">
        <v>29</v>
      </c>
      <c r="C11" s="4" t="s">
        <v>30</v>
      </c>
      <c r="D11" s="4" t="s">
        <v>31</v>
      </c>
      <c r="E11" s="4" t="s">
        <v>32</v>
      </c>
      <c r="F11" s="4" t="s">
        <v>33</v>
      </c>
      <c r="G11" s="4" t="s">
        <v>34</v>
      </c>
      <c r="H11" s="4" t="s">
        <v>35</v>
      </c>
    </row>
    <row r="12" customFormat="false" ht="15" hidden="false" customHeight="false" outlineLevel="0" collapsed="false">
      <c r="A12" s="19" t="s">
        <v>56</v>
      </c>
      <c r="B12" s="20" t="n">
        <v>-0.12</v>
      </c>
      <c r="C12" s="20" t="n">
        <v>-0.12</v>
      </c>
      <c r="D12" s="20" t="n">
        <v>-0.12</v>
      </c>
      <c r="E12" s="20" t="n">
        <v>-0.12</v>
      </c>
      <c r="F12" s="20" t="n">
        <v>-0.12</v>
      </c>
      <c r="G12" s="20" t="n">
        <v>-0.12</v>
      </c>
      <c r="H12" s="20" t="n">
        <v>-0.12</v>
      </c>
    </row>
    <row r="13" customFormat="false" ht="15" hidden="false" customHeight="false" outlineLevel="0" collapsed="false">
      <c r="A13" s="21" t="s">
        <v>57</v>
      </c>
      <c r="B13" s="20" t="n">
        <v>-0.25</v>
      </c>
      <c r="C13" s="20" t="n">
        <v>-0.25</v>
      </c>
      <c r="D13" s="20" t="n">
        <v>-0.25</v>
      </c>
      <c r="E13" s="20" t="n">
        <v>-0.25</v>
      </c>
      <c r="F13" s="20" t="n">
        <v>-0.25</v>
      </c>
      <c r="G13" s="20" t="n">
        <v>-0.25</v>
      </c>
      <c r="H13" s="20" t="n">
        <v>-0.25</v>
      </c>
    </row>
    <row r="14" customFormat="false" ht="15" hidden="false" customHeight="false" outlineLevel="0" collapsed="false">
      <c r="A14" s="22" t="s">
        <v>58</v>
      </c>
      <c r="B14" s="20" t="n">
        <v>0</v>
      </c>
      <c r="C14" s="20" t="n">
        <v>0</v>
      </c>
      <c r="D14" s="20" t="n">
        <v>0</v>
      </c>
      <c r="E14" s="20" t="n">
        <v>0</v>
      </c>
      <c r="F14" s="20" t="n">
        <v>0</v>
      </c>
      <c r="G14" s="20" t="n">
        <v>0</v>
      </c>
      <c r="H14" s="20" t="n">
        <v>0</v>
      </c>
    </row>
    <row r="17" customFormat="false" ht="15" hidden="false" customHeight="false" outlineLevel="0" collapsed="false">
      <c r="A17" s="16" t="s">
        <v>59</v>
      </c>
    </row>
    <row r="18" customFormat="false" ht="15" hidden="false" customHeight="false" outlineLevel="0" collapsed="false">
      <c r="A18" s="4"/>
      <c r="B18" s="4" t="s">
        <v>29</v>
      </c>
      <c r="C18" s="4" t="s">
        <v>30</v>
      </c>
      <c r="D18" s="4" t="s">
        <v>31</v>
      </c>
      <c r="E18" s="4" t="s">
        <v>32</v>
      </c>
      <c r="F18" s="4" t="s">
        <v>33</v>
      </c>
      <c r="G18" s="4" t="s">
        <v>34</v>
      </c>
      <c r="H18" s="4" t="s">
        <v>35</v>
      </c>
    </row>
    <row r="19" customFormat="false" ht="15" hidden="false" customHeight="false" outlineLevel="0" collapsed="false">
      <c r="A19" s="11" t="s">
        <v>36</v>
      </c>
      <c r="B19" s="23" t="n">
        <f aca="false">ROUND(B6*(1+B12),0)</f>
        <v>132</v>
      </c>
      <c r="C19" s="24" t="n">
        <f aca="false">ROUND(C6*(1+C13),0)</f>
        <v>90</v>
      </c>
      <c r="D19" s="25" t="n">
        <f aca="false">ROUND(D6*(1+D14),0)</f>
        <v>100</v>
      </c>
      <c r="E19" s="23" t="n">
        <f aca="false">ROUND(E6*(1+E12),0)</f>
        <v>110</v>
      </c>
      <c r="F19" s="24" t="n">
        <f aca="false">ROUND(F6*(1+F13),0)</f>
        <v>75</v>
      </c>
      <c r="G19" s="25" t="n">
        <f aca="false">ROUND(G6*(1+G14),0)</f>
        <v>100</v>
      </c>
      <c r="H19" s="23" t="n">
        <f aca="false">ROUND(H6*(1+H12),0)</f>
        <v>88</v>
      </c>
    </row>
    <row r="20" customFormat="false" ht="15" hidden="false" customHeight="false" outlineLevel="0" collapsed="false">
      <c r="A20" s="11" t="s">
        <v>37</v>
      </c>
      <c r="B20" s="24" t="n">
        <f aca="false">ROUND(B7*(1+B13),0)</f>
        <v>105</v>
      </c>
      <c r="C20" s="25" t="n">
        <f aca="false">ROUND(C7*(1+C14),0)</f>
        <v>125</v>
      </c>
      <c r="D20" s="23" t="n">
        <f aca="false">ROUND(D7*(1+D12),0)</f>
        <v>92</v>
      </c>
      <c r="E20" s="24" t="n">
        <f aca="false">ROUND(E7*(1+E13),0)</f>
        <v>98</v>
      </c>
      <c r="F20" s="25" t="n">
        <f aca="false">ROUND(F7*(1+F14),0)</f>
        <v>105</v>
      </c>
      <c r="G20" s="23" t="n">
        <f aca="false">ROUND(G7*(1+G12),0)</f>
        <v>92</v>
      </c>
      <c r="H20" s="24" t="n">
        <f aca="false">ROUND(H7*(1+H13),0)</f>
        <v>79</v>
      </c>
    </row>
    <row r="21" customFormat="false" ht="15" hidden="false" customHeight="false" outlineLevel="0" collapsed="false">
      <c r="A21" s="11" t="s">
        <v>38</v>
      </c>
      <c r="B21" s="25" t="n">
        <f aca="false">ROUND(B8*(1+B14),0)</f>
        <v>140</v>
      </c>
      <c r="C21" s="23" t="n">
        <f aca="false">ROUND(C8*(1+C12),0)</f>
        <v>101</v>
      </c>
      <c r="D21" s="24" t="n">
        <f aca="false">ROUND(D8*(1+D13),0)</f>
        <v>75</v>
      </c>
      <c r="E21" s="25" t="n">
        <f aca="false">ROUND(E8*(1+E14),0)</f>
        <v>125</v>
      </c>
      <c r="F21" s="23" t="n">
        <f aca="false">ROUND(F8*(1+F12),0)</f>
        <v>88</v>
      </c>
      <c r="G21" s="24" t="n">
        <f aca="false">ROUND(G8*(1+G13),0)</f>
        <v>75</v>
      </c>
      <c r="H21" s="25" t="n">
        <f aca="false">ROUND(H8*(1+H14),0)</f>
        <v>100</v>
      </c>
    </row>
    <row r="23" customFormat="false" ht="15" hidden="false" customHeight="false" outlineLevel="0" collapsed="false">
      <c r="A23" s="26" t="s">
        <v>60</v>
      </c>
    </row>
    <row r="24" customFormat="false" ht="15" hidden="false" customHeight="false" outlineLevel="0" collapsed="false">
      <c r="A24" s="11" t="s">
        <v>36</v>
      </c>
      <c r="B24" s="27" t="s">
        <v>9</v>
      </c>
      <c r="C24" s="28" t="s">
        <v>15</v>
      </c>
      <c r="D24" s="29" t="s">
        <v>21</v>
      </c>
      <c r="E24" s="27" t="s">
        <v>9</v>
      </c>
      <c r="F24" s="28" t="s">
        <v>15</v>
      </c>
      <c r="G24" s="29" t="s">
        <v>21</v>
      </c>
      <c r="H24" s="27" t="s">
        <v>9</v>
      </c>
    </row>
    <row r="25" customFormat="false" ht="15" hidden="false" customHeight="false" outlineLevel="0" collapsed="false">
      <c r="A25" s="11" t="s">
        <v>37</v>
      </c>
      <c r="B25" s="28" t="s">
        <v>15</v>
      </c>
      <c r="C25" s="29" t="s">
        <v>21</v>
      </c>
      <c r="D25" s="27" t="s">
        <v>9</v>
      </c>
      <c r="E25" s="28" t="s">
        <v>15</v>
      </c>
      <c r="F25" s="29" t="s">
        <v>21</v>
      </c>
      <c r="G25" s="27" t="s">
        <v>9</v>
      </c>
      <c r="H25" s="28" t="s">
        <v>15</v>
      </c>
    </row>
    <row r="26" customFormat="false" ht="15" hidden="false" customHeight="false" outlineLevel="0" collapsed="false">
      <c r="A26" s="11" t="s">
        <v>38</v>
      </c>
      <c r="B26" s="29" t="s">
        <v>21</v>
      </c>
      <c r="C26" s="27" t="s">
        <v>9</v>
      </c>
      <c r="D26" s="28" t="s">
        <v>15</v>
      </c>
      <c r="E26" s="29" t="s">
        <v>21</v>
      </c>
      <c r="F26" s="27" t="s">
        <v>9</v>
      </c>
      <c r="G26" s="28" t="s">
        <v>15</v>
      </c>
      <c r="H26" s="29" t="s">
        <v>21</v>
      </c>
    </row>
    <row r="28" customFormat="false" ht="15" hidden="false" customHeight="false" outlineLevel="0" collapsed="false">
      <c r="A28" s="16" t="s">
        <v>61</v>
      </c>
      <c r="B28" s="30" t="s">
        <v>62</v>
      </c>
      <c r="C28" s="30"/>
      <c r="D28" s="30"/>
      <c r="E28" s="30"/>
      <c r="F28" s="30"/>
      <c r="G28" s="30"/>
      <c r="H28" s="30"/>
    </row>
    <row r="29" customFormat="false" ht="15" hidden="false" customHeight="false" outlineLevel="0" collapsed="false">
      <c r="A29" s="4"/>
      <c r="B29" s="4" t="s">
        <v>29</v>
      </c>
      <c r="C29" s="4" t="s">
        <v>30</v>
      </c>
      <c r="D29" s="4" t="s">
        <v>31</v>
      </c>
      <c r="E29" s="4" t="s">
        <v>32</v>
      </c>
      <c r="F29" s="4" t="s">
        <v>33</v>
      </c>
      <c r="G29" s="4" t="s">
        <v>34</v>
      </c>
      <c r="H29" s="4" t="s">
        <v>35</v>
      </c>
    </row>
    <row r="30" customFormat="false" ht="15" hidden="false" customHeight="false" outlineLevel="0" collapsed="false">
      <c r="A30" s="11" t="s">
        <v>36</v>
      </c>
      <c r="B30" s="23" t="n">
        <f aca="false">ROUND(B6*1.15*(1+B12),0)</f>
        <v>152</v>
      </c>
      <c r="C30" s="24" t="n">
        <f aca="false">ROUND(C6*1.15*(1+C13),0)</f>
        <v>104</v>
      </c>
      <c r="D30" s="25" t="n">
        <f aca="false">ROUND(D6*1.15*(1+D14),0)</f>
        <v>115</v>
      </c>
      <c r="E30" s="23" t="n">
        <f aca="false">ROUND(E6*1.15*(1+E12),0)</f>
        <v>127</v>
      </c>
      <c r="F30" s="24" t="n">
        <f aca="false">ROUND(F6*1.15*(1+F13),0)</f>
        <v>86</v>
      </c>
      <c r="G30" s="25" t="n">
        <f aca="false">ROUND(G6*1.15*(1+G14),0)</f>
        <v>115</v>
      </c>
      <c r="H30" s="23" t="n">
        <f aca="false">ROUND(H6*1.15*(1+H12),0)</f>
        <v>101</v>
      </c>
    </row>
    <row r="31" customFormat="false" ht="15" hidden="false" customHeight="false" outlineLevel="0" collapsed="false">
      <c r="A31" s="11" t="s">
        <v>37</v>
      </c>
      <c r="B31" s="24" t="n">
        <f aca="false">ROUND(B7*1.15*(1+B13),0)</f>
        <v>121</v>
      </c>
      <c r="C31" s="25" t="n">
        <f aca="false">ROUND(C7*1.15*(1+C14),0)</f>
        <v>144</v>
      </c>
      <c r="D31" s="23" t="n">
        <f aca="false">ROUND(D7*1.15*(1+D12),0)</f>
        <v>106</v>
      </c>
      <c r="E31" s="24" t="n">
        <f aca="false">ROUND(E7*1.15*(1+E13),0)</f>
        <v>112</v>
      </c>
      <c r="F31" s="25" t="n">
        <f aca="false">ROUND(F7*1.15*(1+F14),0)</f>
        <v>121</v>
      </c>
      <c r="G31" s="23" t="n">
        <f aca="false">ROUND(G7*1.15*(1+G12),0)</f>
        <v>106</v>
      </c>
      <c r="H31" s="24" t="n">
        <f aca="false">ROUND(H7*1.15*(1+H13),0)</f>
        <v>91</v>
      </c>
    </row>
    <row r="32" customFormat="false" ht="15" hidden="false" customHeight="false" outlineLevel="0" collapsed="false">
      <c r="A32" s="11" t="s">
        <v>38</v>
      </c>
      <c r="B32" s="25" t="n">
        <f aca="false">ROUND(B8*1.15*(1+B14),0)</f>
        <v>161</v>
      </c>
      <c r="C32" s="23" t="n">
        <f aca="false">ROUND(C8*1.15*(1+C12),0)</f>
        <v>116</v>
      </c>
      <c r="D32" s="24" t="n">
        <f aca="false">ROUND(D8*1.15*(1+D13),0)</f>
        <v>86</v>
      </c>
      <c r="E32" s="25" t="n">
        <f aca="false">ROUND(E8*1.15*(1+E14),0)</f>
        <v>144</v>
      </c>
      <c r="F32" s="23" t="n">
        <f aca="false">ROUND(F8*1.15*(1+F12),0)</f>
        <v>101</v>
      </c>
      <c r="G32" s="24" t="n">
        <f aca="false">ROUND(G8*1.15*(1+G13),0)</f>
        <v>86</v>
      </c>
      <c r="H32" s="25" t="n">
        <f aca="false">ROUND(H8*1.15*(1+H14),0)</f>
        <v>115</v>
      </c>
    </row>
    <row r="35" customFormat="false" ht="15" hidden="false" customHeight="false" outlineLevel="0" collapsed="false">
      <c r="A35" s="16" t="s">
        <v>63</v>
      </c>
      <c r="B35" s="30" t="s">
        <v>64</v>
      </c>
      <c r="C35" s="30"/>
      <c r="D35" s="30"/>
      <c r="E35" s="30"/>
      <c r="F35" s="30"/>
      <c r="G35" s="30"/>
      <c r="H35" s="30"/>
    </row>
    <row r="36" customFormat="false" ht="15" hidden="false" customHeight="false" outlineLevel="0" collapsed="false">
      <c r="A36" s="4"/>
      <c r="B36" s="4" t="s">
        <v>29</v>
      </c>
      <c r="C36" s="4" t="s">
        <v>30</v>
      </c>
      <c r="D36" s="4" t="s">
        <v>31</v>
      </c>
      <c r="E36" s="4" t="s">
        <v>32</v>
      </c>
      <c r="F36" s="4" t="s">
        <v>33</v>
      </c>
      <c r="G36" s="4" t="s">
        <v>34</v>
      </c>
      <c r="H36" s="4" t="s">
        <v>35</v>
      </c>
    </row>
    <row r="37" customFormat="false" ht="15" hidden="false" customHeight="false" outlineLevel="0" collapsed="false">
      <c r="A37" s="11" t="s">
        <v>36</v>
      </c>
      <c r="B37" s="31" t="s">
        <v>65</v>
      </c>
      <c r="C37" s="32" t="n">
        <f aca="false">ROUND(C6*(1+C13)*31,0)</f>
        <v>2790</v>
      </c>
      <c r="D37" s="31" t="s">
        <v>65</v>
      </c>
      <c r="E37" s="31" t="s">
        <v>65</v>
      </c>
      <c r="F37" s="32" t="n">
        <f aca="false">ROUND(F6*(1+F13)*31,0)</f>
        <v>2325</v>
      </c>
      <c r="G37" s="31" t="s">
        <v>65</v>
      </c>
      <c r="H37" s="31" t="s">
        <v>65</v>
      </c>
    </row>
    <row r="38" customFormat="false" ht="15" hidden="false" customHeight="false" outlineLevel="0" collapsed="false">
      <c r="A38" s="11" t="s">
        <v>37</v>
      </c>
      <c r="B38" s="32" t="n">
        <f aca="false">ROUND(B7*(1+B13)*30,0)</f>
        <v>3150</v>
      </c>
      <c r="C38" s="31" t="s">
        <v>65</v>
      </c>
      <c r="D38" s="31" t="s">
        <v>65</v>
      </c>
      <c r="E38" s="32" t="n">
        <f aca="false">ROUND(E7*(1+E13)*31,0)</f>
        <v>3023</v>
      </c>
      <c r="F38" s="31" t="s">
        <v>65</v>
      </c>
      <c r="G38" s="31" t="s">
        <v>65</v>
      </c>
      <c r="H38" s="32" t="n">
        <f aca="false">ROUND(H7*(1+H13)*31,0)</f>
        <v>2441</v>
      </c>
    </row>
    <row r="39" customFormat="false" ht="15" hidden="false" customHeight="false" outlineLevel="0" collapsed="false">
      <c r="A39" s="11" t="s">
        <v>38</v>
      </c>
      <c r="B39" s="31" t="s">
        <v>65</v>
      </c>
      <c r="C39" s="31" t="s">
        <v>65</v>
      </c>
      <c r="D39" s="32" t="n">
        <f aca="false">ROUND(D8*(1+D13)*30,0)</f>
        <v>2250</v>
      </c>
      <c r="E39" s="31" t="s">
        <v>65</v>
      </c>
      <c r="F39" s="31" t="s">
        <v>65</v>
      </c>
      <c r="G39" s="32" t="n">
        <f aca="false">ROUND(G8*(1+G13)*28,0)</f>
        <v>2100</v>
      </c>
      <c r="H39" s="31" t="s">
        <v>65</v>
      </c>
    </row>
  </sheetData>
  <mergeCells count="4">
    <mergeCell ref="A1:H1"/>
    <mergeCell ref="A2:H2"/>
    <mergeCell ref="B28:H28"/>
    <mergeCell ref="B35:H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48235"/>
    <pageSetUpPr fitToPage="false"/>
  </sheetPr>
  <dimension ref="A1:I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6"/>
    <col collapsed="false" customWidth="true" hidden="false" outlineLevel="0" max="9" min="2" style="0" width="14"/>
  </cols>
  <sheetData>
    <row r="1" customFormat="false" ht="36" hidden="false" customHeight="true" outlineLevel="0" collapsed="false">
      <c r="A1" s="1" t="s">
        <v>66</v>
      </c>
      <c r="B1" s="1"/>
      <c r="C1" s="1"/>
      <c r="D1" s="1"/>
      <c r="E1" s="1"/>
      <c r="F1" s="1"/>
      <c r="G1" s="1"/>
      <c r="H1" s="1"/>
      <c r="I1" s="1"/>
    </row>
    <row r="3" customFormat="false" ht="15" hidden="false" customHeight="false" outlineLevel="0" collapsed="false">
      <c r="A3" s="16" t="s">
        <v>67</v>
      </c>
    </row>
    <row r="4" customFormat="false" ht="15" hidden="false" customHeight="false" outlineLevel="0" collapsed="false">
      <c r="A4" s="4"/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68</v>
      </c>
    </row>
    <row r="5" customFormat="false" ht="15" hidden="false" customHeight="false" outlineLevel="0" collapsed="false">
      <c r="A5" s="17" t="s">
        <v>69</v>
      </c>
      <c r="B5" s="33" t="n">
        <v>30</v>
      </c>
      <c r="C5" s="33" t="n">
        <v>31</v>
      </c>
      <c r="D5" s="33" t="n">
        <v>30</v>
      </c>
      <c r="E5" s="33" t="n">
        <v>31</v>
      </c>
      <c r="F5" s="33" t="n">
        <v>31</v>
      </c>
      <c r="G5" s="33" t="n">
        <v>28</v>
      </c>
      <c r="H5" s="33" t="n">
        <v>31</v>
      </c>
    </row>
    <row r="6" customFormat="false" ht="15" hidden="false" customHeight="false" outlineLevel="0" collapsed="false">
      <c r="A6" s="17" t="s">
        <v>70</v>
      </c>
      <c r="B6" s="20" t="n">
        <v>0.76</v>
      </c>
      <c r="C6" s="20" t="n">
        <v>0.65</v>
      </c>
      <c r="D6" s="20" t="n">
        <v>0.6</v>
      </c>
      <c r="E6" s="20" t="n">
        <v>0.62</v>
      </c>
      <c r="F6" s="20" t="n">
        <v>0.5</v>
      </c>
      <c r="G6" s="20" t="n">
        <v>0.55</v>
      </c>
      <c r="H6" s="20" t="n">
        <v>0.6</v>
      </c>
    </row>
    <row r="8" customFormat="false" ht="15" hidden="false" customHeight="false" outlineLevel="0" collapsed="false">
      <c r="A8" s="19" t="s">
        <v>71</v>
      </c>
      <c r="B8" s="20" t="n">
        <v>0.85</v>
      </c>
      <c r="C8" s="20" t="n">
        <v>0.75</v>
      </c>
      <c r="D8" s="20" t="n">
        <v>0.7</v>
      </c>
      <c r="E8" s="20" t="n">
        <v>0.72</v>
      </c>
      <c r="F8" s="20" t="n">
        <v>0.6</v>
      </c>
      <c r="G8" s="20" t="n">
        <v>0.65</v>
      </c>
      <c r="H8" s="20" t="n">
        <v>0.7</v>
      </c>
    </row>
    <row r="9" customFormat="false" ht="15" hidden="false" customHeight="false" outlineLevel="0" collapsed="false">
      <c r="A9" s="21" t="s">
        <v>72</v>
      </c>
      <c r="B9" s="20" t="n">
        <v>0.95</v>
      </c>
      <c r="C9" s="20" t="n">
        <v>0.95</v>
      </c>
      <c r="D9" s="20" t="n">
        <v>0.95</v>
      </c>
      <c r="E9" s="20" t="n">
        <v>0.9</v>
      </c>
      <c r="F9" s="20" t="n">
        <v>0.9</v>
      </c>
      <c r="G9" s="20" t="n">
        <v>0.9</v>
      </c>
      <c r="H9" s="20" t="n">
        <v>0.9</v>
      </c>
    </row>
    <row r="10" customFormat="false" ht="15" hidden="false" customHeight="false" outlineLevel="0" collapsed="false">
      <c r="A10" s="22" t="s">
        <v>73</v>
      </c>
      <c r="B10" s="20" t="n">
        <v>0.7</v>
      </c>
      <c r="C10" s="20" t="n">
        <v>0.55</v>
      </c>
      <c r="D10" s="20" t="n">
        <v>0.45</v>
      </c>
      <c r="E10" s="20" t="n">
        <v>0.55</v>
      </c>
      <c r="F10" s="20" t="n">
        <v>0.4</v>
      </c>
      <c r="G10" s="20" t="n">
        <v>0.45</v>
      </c>
      <c r="H10" s="20" t="n">
        <v>0.5</v>
      </c>
    </row>
    <row r="12" customFormat="false" ht="15" hidden="false" customHeight="false" outlineLevel="0" collapsed="false">
      <c r="A12" s="34" t="s">
        <v>74</v>
      </c>
    </row>
    <row r="13" customFormat="false" ht="15" hidden="false" customHeight="false" outlineLevel="0" collapsed="false">
      <c r="A13" s="4"/>
      <c r="B13" s="4" t="s">
        <v>29</v>
      </c>
      <c r="C13" s="4" t="s">
        <v>30</v>
      </c>
      <c r="D13" s="4" t="s">
        <v>31</v>
      </c>
      <c r="E13" s="4" t="s">
        <v>32</v>
      </c>
      <c r="F13" s="4" t="s">
        <v>33</v>
      </c>
      <c r="G13" s="4" t="s">
        <v>34</v>
      </c>
      <c r="H13" s="4" t="s">
        <v>35</v>
      </c>
      <c r="I13" s="4" t="s">
        <v>68</v>
      </c>
    </row>
    <row r="14" customFormat="false" ht="15" hidden="false" customHeight="false" outlineLevel="0" collapsed="false">
      <c r="A14" s="17" t="s">
        <v>75</v>
      </c>
      <c r="B14" s="35" t="n">
        <f aca="false">150*B$5*B$6</f>
        <v>3420</v>
      </c>
      <c r="C14" s="35" t="n">
        <f aca="false">120*C$5*C$6</f>
        <v>2418</v>
      </c>
      <c r="D14" s="35" t="n">
        <f aca="false">100*D$5*D$6</f>
        <v>1800</v>
      </c>
      <c r="E14" s="35" t="n">
        <f aca="false">125*E$5*E$6</f>
        <v>2402.5</v>
      </c>
      <c r="F14" s="35" t="n">
        <f aca="false">100*F$5*F$6</f>
        <v>1550</v>
      </c>
      <c r="G14" s="35" t="n">
        <f aca="false">100*G$5*G$6</f>
        <v>1540</v>
      </c>
      <c r="H14" s="35" t="n">
        <f aca="false">100*H$5*H$6</f>
        <v>1860</v>
      </c>
      <c r="I14" s="36" t="n">
        <f aca="false">SUM(B14:H14)</f>
        <v>14990.5</v>
      </c>
    </row>
    <row r="15" customFormat="false" ht="15" hidden="false" customHeight="false" outlineLevel="0" collapsed="false">
      <c r="A15" s="17" t="s">
        <v>76</v>
      </c>
      <c r="B15" s="35" t="n">
        <f aca="false">140*B$5*B$6</f>
        <v>3192</v>
      </c>
      <c r="C15" s="35" t="n">
        <f aca="false">125*C$5*C$6</f>
        <v>2518.75</v>
      </c>
      <c r="D15" s="35" t="n">
        <f aca="false">105*D$5*D$6</f>
        <v>1890</v>
      </c>
      <c r="E15" s="35" t="n">
        <f aca="false">130*E$5*E$6</f>
        <v>2498.6</v>
      </c>
      <c r="F15" s="35" t="n">
        <f aca="false">105*F$5*F$6</f>
        <v>1627.5</v>
      </c>
      <c r="G15" s="35" t="n">
        <f aca="false">105*G$5*G$6</f>
        <v>1617</v>
      </c>
      <c r="H15" s="35" t="n">
        <f aca="false">105*H$5*H$6</f>
        <v>1953</v>
      </c>
      <c r="I15" s="36" t="n">
        <f aca="false">SUM(B15:H15)</f>
        <v>15296.85</v>
      </c>
    </row>
    <row r="16" customFormat="false" ht="15" hidden="false" customHeight="false" outlineLevel="0" collapsed="false">
      <c r="A16" s="17" t="s">
        <v>77</v>
      </c>
      <c r="B16" s="35" t="n">
        <f aca="false">140*B$5*B$6</f>
        <v>3192</v>
      </c>
      <c r="C16" s="35" t="n">
        <f aca="false">115*C$5*C$6</f>
        <v>2317.25</v>
      </c>
      <c r="D16" s="35" t="n">
        <f aca="false">100*D$5*D$6</f>
        <v>1800</v>
      </c>
      <c r="E16" s="35" t="n">
        <f aca="false">125*E$5*E$6</f>
        <v>2402.5</v>
      </c>
      <c r="F16" s="35" t="n">
        <f aca="false">100*F$5*F$6</f>
        <v>1550</v>
      </c>
      <c r="G16" s="35" t="n">
        <f aca="false">100*G$5*G$6</f>
        <v>1540</v>
      </c>
      <c r="H16" s="35" t="n">
        <f aca="false">100*H$5*H$6</f>
        <v>1860</v>
      </c>
      <c r="I16" s="36" t="n">
        <f aca="false">SUM(B16:H16)</f>
        <v>14661.75</v>
      </c>
    </row>
    <row r="17" customFormat="false" ht="15" hidden="false" customHeight="false" outlineLevel="0" collapsed="false">
      <c r="A17" s="37" t="s">
        <v>78</v>
      </c>
      <c r="B17" s="38" t="n">
        <f aca="false">SUM(B14:B16)</f>
        <v>9804</v>
      </c>
      <c r="C17" s="38" t="n">
        <f aca="false">SUM(C14:C16)</f>
        <v>7254</v>
      </c>
      <c r="D17" s="38" t="n">
        <f aca="false">SUM(D14:D16)</f>
        <v>5490</v>
      </c>
      <c r="E17" s="38" t="n">
        <f aca="false">SUM(E14:E16)</f>
        <v>7303.6</v>
      </c>
      <c r="F17" s="38" t="n">
        <f aca="false">SUM(F14:F16)</f>
        <v>4727.5</v>
      </c>
      <c r="G17" s="38" t="n">
        <f aca="false">SUM(G14:G16)</f>
        <v>4697</v>
      </c>
      <c r="H17" s="38" t="n">
        <f aca="false">SUM(H14:H16)</f>
        <v>5673</v>
      </c>
      <c r="I17" s="38" t="n">
        <f aca="false">SUM(I14:I16)</f>
        <v>44949.1</v>
      </c>
    </row>
    <row r="19" customFormat="false" ht="15" hidden="false" customHeight="false" outlineLevel="0" collapsed="false">
      <c r="A19" s="39" t="s">
        <v>79</v>
      </c>
    </row>
    <row r="20" customFormat="false" ht="15" hidden="false" customHeight="false" outlineLevel="0" collapsed="false">
      <c r="A20" s="4"/>
      <c r="B20" s="4" t="s">
        <v>29</v>
      </c>
      <c r="C20" s="4" t="s">
        <v>30</v>
      </c>
      <c r="D20" s="4" t="s">
        <v>31</v>
      </c>
      <c r="E20" s="4" t="s">
        <v>32</v>
      </c>
      <c r="F20" s="4" t="s">
        <v>33</v>
      </c>
      <c r="G20" s="4" t="s">
        <v>34</v>
      </c>
      <c r="H20" s="4" t="s">
        <v>35</v>
      </c>
      <c r="I20" s="4" t="s">
        <v>68</v>
      </c>
    </row>
    <row r="21" customFormat="false" ht="15" hidden="false" customHeight="false" outlineLevel="0" collapsed="false">
      <c r="A21" s="17" t="s">
        <v>75</v>
      </c>
      <c r="B21" s="40" t="n">
        <f aca="false">ROUND(150*(1+-0.12)*B$5*B$8,0)</f>
        <v>3366</v>
      </c>
      <c r="C21" s="41" t="n">
        <f aca="false">ROUND(120*(1+-0.25)*C$5*C$9,0)</f>
        <v>2651</v>
      </c>
      <c r="D21" s="42" t="n">
        <f aca="false">ROUND(100*(1+0)*D$5*D$10,0)</f>
        <v>1350</v>
      </c>
      <c r="E21" s="40" t="n">
        <f aca="false">ROUND(125*(1+-0.12)*E$5*E$8,0)</f>
        <v>2455</v>
      </c>
      <c r="F21" s="41" t="n">
        <f aca="false">ROUND(100*(1+-0.25)*F$5*F$9,0)</f>
        <v>2093</v>
      </c>
      <c r="G21" s="42" t="n">
        <f aca="false">ROUND(100*(1+0)*G$5*G$10,0)</f>
        <v>1260</v>
      </c>
      <c r="H21" s="40" t="n">
        <f aca="false">ROUND(100*(1+-0.12)*H$5*H$8,0)</f>
        <v>1910</v>
      </c>
      <c r="I21" s="36" t="n">
        <f aca="false">SUM(B21:H21)</f>
        <v>15085</v>
      </c>
    </row>
    <row r="22" customFormat="false" ht="15" hidden="false" customHeight="false" outlineLevel="0" collapsed="false">
      <c r="A22" s="17" t="s">
        <v>76</v>
      </c>
      <c r="B22" s="41" t="n">
        <f aca="false">ROUND(140*(1+-0.25)*B$5*B$9,0)</f>
        <v>2993</v>
      </c>
      <c r="C22" s="42" t="n">
        <f aca="false">ROUND(125*(1+0)*C$5*C$10,0)</f>
        <v>2131</v>
      </c>
      <c r="D22" s="40" t="n">
        <f aca="false">ROUND(105*(1+-0.12)*D$5*D$8,0)</f>
        <v>1940</v>
      </c>
      <c r="E22" s="41" t="n">
        <f aca="false">ROUND(130*(1+-0.25)*E$5*E$9,0)</f>
        <v>2720</v>
      </c>
      <c r="F22" s="42" t="n">
        <f aca="false">ROUND(105*(1+0)*F$5*F$10,0)</f>
        <v>1302</v>
      </c>
      <c r="G22" s="40" t="n">
        <f aca="false">ROUND(105*(1+-0.12)*G$5*G$8,0)</f>
        <v>1682</v>
      </c>
      <c r="H22" s="41" t="n">
        <f aca="false">ROUND(105*(1+-0.25)*H$5*H$9,0)</f>
        <v>2197</v>
      </c>
      <c r="I22" s="36" t="n">
        <f aca="false">SUM(B22:H22)</f>
        <v>14965</v>
      </c>
    </row>
    <row r="23" customFormat="false" ht="15" hidden="false" customHeight="false" outlineLevel="0" collapsed="false">
      <c r="A23" s="17" t="s">
        <v>77</v>
      </c>
      <c r="B23" s="42" t="n">
        <f aca="false">ROUND(140*(1+0)*B$5*B$10,0)</f>
        <v>2940</v>
      </c>
      <c r="C23" s="40" t="n">
        <f aca="false">ROUND(115*(1+-0.12)*C$5*C$8,0)</f>
        <v>2353</v>
      </c>
      <c r="D23" s="41" t="n">
        <f aca="false">ROUND(100*(1+-0.25)*D$5*D$9,0)</f>
        <v>2138</v>
      </c>
      <c r="E23" s="42" t="n">
        <f aca="false">ROUND(125*(1+0)*E$5*E$10,0)</f>
        <v>2131</v>
      </c>
      <c r="F23" s="40" t="n">
        <f aca="false">ROUND(100*(1+-0.12)*F$5*F$8,0)</f>
        <v>1637</v>
      </c>
      <c r="G23" s="41" t="n">
        <f aca="false">ROUND(100*(1+-0.25)*G$5*G$9,0)</f>
        <v>1890</v>
      </c>
      <c r="H23" s="42" t="n">
        <f aca="false">ROUND(100*(1+0)*H$5*H$10,0)</f>
        <v>1550</v>
      </c>
      <c r="I23" s="36" t="n">
        <f aca="false">SUM(B23:H23)</f>
        <v>14639</v>
      </c>
    </row>
    <row r="24" customFormat="false" ht="15" hidden="false" customHeight="false" outlineLevel="0" collapsed="false">
      <c r="A24" s="43" t="s">
        <v>80</v>
      </c>
      <c r="B24" s="44" t="n">
        <f aca="false">SUM(B21:B23)</f>
        <v>9299</v>
      </c>
      <c r="C24" s="44" t="n">
        <f aca="false">SUM(C21:C23)</f>
        <v>7135</v>
      </c>
      <c r="D24" s="44" t="n">
        <f aca="false">SUM(D21:D23)</f>
        <v>5428</v>
      </c>
      <c r="E24" s="44" t="n">
        <f aca="false">SUM(E21:E23)</f>
        <v>7306</v>
      </c>
      <c r="F24" s="44" t="n">
        <f aca="false">SUM(F21:F23)</f>
        <v>5032</v>
      </c>
      <c r="G24" s="44" t="n">
        <f aca="false">SUM(G21:G23)</f>
        <v>4832</v>
      </c>
      <c r="H24" s="44" t="n">
        <f aca="false">SUM(H21:H23)</f>
        <v>5657</v>
      </c>
      <c r="I24" s="44" t="n">
        <f aca="false">SUM(I21:I23)</f>
        <v>44689</v>
      </c>
    </row>
    <row r="25" customFormat="false" ht="15" hidden="false" customHeight="false" outlineLevel="0" collapsed="false">
      <c r="A25" s="45" t="s">
        <v>81</v>
      </c>
      <c r="B25" s="46" t="n">
        <f aca="false">B24-B17</f>
        <v>-505</v>
      </c>
      <c r="C25" s="46" t="n">
        <f aca="false">C24-C17</f>
        <v>-119</v>
      </c>
      <c r="D25" s="46" t="n">
        <f aca="false">D24-D17</f>
        <v>-62</v>
      </c>
      <c r="E25" s="46" t="n">
        <f aca="false">E24-E17</f>
        <v>2.39999999999964</v>
      </c>
      <c r="F25" s="46" t="n">
        <f aca="false">F24-F17</f>
        <v>304.5</v>
      </c>
      <c r="G25" s="46" t="n">
        <f aca="false">G24-G17</f>
        <v>134.999999999999</v>
      </c>
      <c r="H25" s="46" t="n">
        <f aca="false">H24-H17</f>
        <v>-16</v>
      </c>
      <c r="I25" s="46" t="n">
        <f aca="false">I24-I17</f>
        <v>-260.099999999999</v>
      </c>
    </row>
    <row r="26" customFormat="false" ht="15" hidden="false" customHeight="false" outlineLevel="0" collapsed="false">
      <c r="A26" s="45" t="s">
        <v>82</v>
      </c>
      <c r="B26" s="47" t="n">
        <f aca="false">IF(B17=0,0,B24/B17-1)</f>
        <v>-0.0515095879232966</v>
      </c>
      <c r="C26" s="47" t="n">
        <f aca="false">IF(C17=0,0,C24/C17-1)</f>
        <v>-0.0164047422111938</v>
      </c>
      <c r="D26" s="47" t="n">
        <f aca="false">IF(D17=0,0,D24/D17-1)</f>
        <v>-0.0112932604735884</v>
      </c>
      <c r="E26" s="47" t="n">
        <f aca="false">IF(E17=0,0,E24/E17-1)</f>
        <v>0.000328605071471477</v>
      </c>
      <c r="F26" s="47" t="n">
        <f aca="false">IF(F17=0,0,F24/F17-1)</f>
        <v>0.0644103648863035</v>
      </c>
      <c r="G26" s="47" t="n">
        <f aca="false">IF(G17=0,0,G24/G17-1)</f>
        <v>0.0287417500532252</v>
      </c>
      <c r="H26" s="47" t="n">
        <f aca="false">IF(H17=0,0,H24/H17-1)</f>
        <v>-0.00282037722545392</v>
      </c>
      <c r="I26" s="47" t="n">
        <f aca="false">IF(I17=0,0,I24/I17-1)</f>
        <v>-0.00578654522559963</v>
      </c>
    </row>
    <row r="28" customFormat="false" ht="36" hidden="false" customHeight="true" outlineLevel="0" collapsed="false">
      <c r="A28" s="48" t="s">
        <v>83</v>
      </c>
      <c r="B28" s="48"/>
      <c r="C28" s="48"/>
      <c r="D28" s="48"/>
      <c r="E28" s="48"/>
      <c r="F28" s="48"/>
      <c r="G28" s="48"/>
      <c r="H28" s="48"/>
      <c r="I28" s="48"/>
    </row>
  </sheetData>
  <mergeCells count="2">
    <mergeCell ref="A1:I1"/>
    <mergeCell ref="A28:I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LibreOffice/25.2.6.2$Linux_AARCH64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2026-02-21T15:42:05Z</dcterms:created>
  <dc:creator>openpyxl</dc:creator>
  <dc:description/>
  <dc:language>en-US</dc:language>
  <cp:lastModifiedBy/>
  <dcterms:modified xsi:type="dcterms:W3CDTF">2026-02-21T15:42:05Z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